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2135" windowHeight="10935"/>
  </bookViews>
  <sheets>
    <sheet name="Budget vs. Actuals" sheetId="1" r:id="rId1"/>
  </sheets>
  <calcPr calcId="125725"/>
</workbook>
</file>

<file path=xl/calcChain.xml><?xml version="1.0" encoding="utf-8"?>
<calcChain xmlns="http://schemas.openxmlformats.org/spreadsheetml/2006/main">
  <c r="C48" i="1"/>
  <c r="B48"/>
  <c r="C47"/>
  <c r="B47"/>
  <c r="C46"/>
  <c r="C45"/>
  <c r="B45"/>
  <c r="C44"/>
  <c r="B44"/>
  <c r="C43"/>
  <c r="B43"/>
  <c r="C42"/>
  <c r="B42"/>
  <c r="C39"/>
  <c r="B39"/>
  <c r="C38"/>
  <c r="B38"/>
  <c r="C37"/>
  <c r="B37"/>
  <c r="C34"/>
  <c r="B34"/>
  <c r="C33"/>
  <c r="B33"/>
  <c r="C32"/>
  <c r="B32"/>
  <c r="C31"/>
  <c r="B31"/>
  <c r="C30"/>
  <c r="B30"/>
  <c r="C29"/>
  <c r="B29"/>
  <c r="C28"/>
  <c r="B28"/>
  <c r="C25"/>
  <c r="B25"/>
  <c r="C24"/>
  <c r="B24"/>
  <c r="C22"/>
  <c r="C20"/>
  <c r="B20"/>
  <c r="C19"/>
  <c r="B19"/>
  <c r="C18"/>
  <c r="B18"/>
  <c r="C17"/>
  <c r="B17"/>
  <c r="C12"/>
  <c r="B12"/>
  <c r="C11"/>
  <c r="B11"/>
  <c r="C10"/>
  <c r="B10"/>
  <c r="C9"/>
  <c r="B9"/>
  <c r="C8"/>
  <c r="B8"/>
  <c r="C7"/>
  <c r="B7"/>
  <c r="C6"/>
  <c r="B35" l="1"/>
  <c r="B13"/>
  <c r="B14" s="1"/>
  <c r="C40"/>
  <c r="B49"/>
  <c r="B40"/>
  <c r="C49"/>
  <c r="C21"/>
  <c r="C13"/>
  <c r="C14" s="1"/>
  <c r="C26"/>
  <c r="B26"/>
  <c r="B21"/>
  <c r="C35"/>
  <c r="C50" l="1"/>
  <c r="C51" s="1"/>
  <c r="C52" s="1"/>
  <c r="B50"/>
  <c r="B51" s="1"/>
  <c r="B52" s="1"/>
</calcChain>
</file>

<file path=xl/sharedStrings.xml><?xml version="1.0" encoding="utf-8"?>
<sst xmlns="http://schemas.openxmlformats.org/spreadsheetml/2006/main" count="65" uniqueCount="65">
  <si>
    <t>Total</t>
  </si>
  <si>
    <t>Actual</t>
  </si>
  <si>
    <t>Budget</t>
  </si>
  <si>
    <t>Revenue</t>
  </si>
  <si>
    <t xml:space="preserve">   Carryover From Previous Year</t>
  </si>
  <si>
    <t xml:space="preserve">   Donations</t>
  </si>
  <si>
    <t xml:space="preserve">   Planet Fundraiser</t>
  </si>
  <si>
    <t xml:space="preserve">   PTA Dues</t>
  </si>
  <si>
    <t xml:space="preserve">   Publix</t>
  </si>
  <si>
    <t xml:space="preserve">   Smile Amazon</t>
  </si>
  <si>
    <t xml:space="preserve">   Spirit Wear</t>
  </si>
  <si>
    <t>Total Revenue</t>
  </si>
  <si>
    <t>Gross Profit</t>
  </si>
  <si>
    <t>Expenditures</t>
  </si>
  <si>
    <t xml:space="preserve">   Academic Support</t>
  </si>
  <si>
    <t xml:space="preserve">      Library</t>
  </si>
  <si>
    <t xml:space="preserve">      PTA Standard Grant</t>
  </si>
  <si>
    <t xml:space="preserve">      Student Achievement</t>
  </si>
  <si>
    <t xml:space="preserve">      turnitin program</t>
  </si>
  <si>
    <t xml:space="preserve">   Total Academic Support</t>
  </si>
  <si>
    <t xml:space="preserve">   Annual Minimum Carryover</t>
  </si>
  <si>
    <t xml:space="preserve">   Fundraising Expenses</t>
  </si>
  <si>
    <t xml:space="preserve">      PTA Dues (Nat'l, State, City)</t>
  </si>
  <si>
    <t xml:space="preserve">      Spirit Wear</t>
  </si>
  <si>
    <t xml:space="preserve">   Total Fundraising Expenses</t>
  </si>
  <si>
    <t xml:space="preserve">   Operating</t>
  </si>
  <si>
    <t xml:space="preserve">      Bank Charges</t>
  </si>
  <si>
    <t xml:space="preserve">      HCPTA Dues &amp; Donation</t>
  </si>
  <si>
    <t xml:space="preserve">      Insurance</t>
  </si>
  <si>
    <t xml:space="preserve">      Miscellaneous</t>
  </si>
  <si>
    <t xml:space="preserve">      Operating Supplies</t>
  </si>
  <si>
    <t xml:space="preserve">      Panther Posting</t>
  </si>
  <si>
    <t xml:space="preserve">      Quickbooks</t>
  </si>
  <si>
    <t xml:space="preserve">   Total Operating</t>
  </si>
  <si>
    <t xml:space="preserve">   School Support</t>
  </si>
  <si>
    <t xml:space="preserve">      Care Closet</t>
  </si>
  <si>
    <t xml:space="preserve">      Clinic</t>
  </si>
  <si>
    <t xml:space="preserve">      Principal Discretion</t>
  </si>
  <si>
    <t xml:space="preserve">   Total School Support</t>
  </si>
  <si>
    <t xml:space="preserve">   Support Programs/Committees</t>
  </si>
  <si>
    <t xml:space="preserve">      Awards/Banquets</t>
  </si>
  <si>
    <t xml:space="preserve">      Baccalaurreate</t>
  </si>
  <si>
    <t xml:space="preserve">      Camp Pride</t>
  </si>
  <si>
    <t xml:space="preserve">      Hospitality</t>
  </si>
  <si>
    <t xml:space="preserve">      Reflections</t>
  </si>
  <si>
    <t xml:space="preserve">      Student Relations</t>
  </si>
  <si>
    <t xml:space="preserve">      Sunshine Committee</t>
  </si>
  <si>
    <t xml:space="preserve">   Total Support Programs/Committees</t>
  </si>
  <si>
    <t>Total Expenditures</t>
  </si>
  <si>
    <t>Net Operating Revenue</t>
  </si>
  <si>
    <t>Net Revenue</t>
  </si>
  <si>
    <t>Huntsville High PTSA</t>
  </si>
  <si>
    <t>writing program we split with ABC</t>
  </si>
  <si>
    <t>Available plus min 5K carryover</t>
  </si>
  <si>
    <t>paypal and we pay(spirit wear)</t>
  </si>
  <si>
    <t>paid 6/14/19 for 19-20 school year</t>
  </si>
  <si>
    <t>this subscription ends 6/17/19</t>
  </si>
  <si>
    <t>$1158.55 left from initial $500 plus $1686.44 donations</t>
  </si>
  <si>
    <t>Budget vs Actuals July 1, 2018 - June 30, 2019</t>
  </si>
  <si>
    <t>C/O  from checking 2713.86 plus closed money market 5075.30</t>
  </si>
  <si>
    <t>Final report.  Checking Balance</t>
  </si>
  <si>
    <t>Available</t>
  </si>
  <si>
    <t>Outstanding Check  #2520</t>
  </si>
  <si>
    <t>date 5/16/19</t>
  </si>
  <si>
    <t>to Bacc musician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</si>
</sst>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#,##0.00\ _€"/>
    <numFmt numFmtId="165" formatCode="&quot;$&quot;* #,##0.00\ _€"/>
  </numFmts>
  <fonts count="9">
    <font>
      <sz val="11"/>
      <color indexed="8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  <font>
      <sz val="8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/>
    <xf numFmtId="8" fontId="0" fillId="0" borderId="0" xfId="0" applyNumberFormat="1"/>
    <xf numFmtId="165" fontId="4" fillId="2" borderId="3" xfId="0" applyNumberFormat="1" applyFont="1" applyFill="1" applyBorder="1" applyAlignment="1">
      <alignment horizontal="right" wrapText="1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workbookViewId="0">
      <selection activeCell="D47" sqref="D47"/>
    </sheetView>
  </sheetViews>
  <sheetFormatPr defaultRowHeight="15"/>
  <cols>
    <col min="1" max="1" width="31.85546875" customWidth="1"/>
    <col min="2" max="2" width="13.85546875" customWidth="1"/>
    <col min="3" max="3" width="11.5703125" customWidth="1"/>
    <col min="4" max="4" width="34.7109375" customWidth="1"/>
    <col min="5" max="5" width="9.85546875" customWidth="1"/>
  </cols>
  <sheetData>
    <row r="1" spans="1:4" s="16" customFormat="1" ht="15.75">
      <c r="A1" s="14" t="s">
        <v>51</v>
      </c>
      <c r="B1" s="15"/>
      <c r="C1" s="15"/>
    </row>
    <row r="2" spans="1:4" s="16" customFormat="1" ht="15.75">
      <c r="A2" s="14" t="s">
        <v>58</v>
      </c>
      <c r="B2" s="15"/>
      <c r="C2" s="15"/>
    </row>
    <row r="3" spans="1:4" s="4" customFormat="1" ht="12.75">
      <c r="A3" s="5"/>
      <c r="B3" s="6" t="s">
        <v>0</v>
      </c>
      <c r="C3" s="7"/>
    </row>
    <row r="4" spans="1:4" s="4" customFormat="1" ht="12.75">
      <c r="A4" s="5"/>
      <c r="B4" s="8" t="s">
        <v>1</v>
      </c>
      <c r="C4" s="8" t="s">
        <v>2</v>
      </c>
    </row>
    <row r="5" spans="1:4" s="4" customFormat="1" ht="12.75">
      <c r="A5" s="9" t="s">
        <v>3</v>
      </c>
      <c r="B5" s="10"/>
      <c r="C5" s="10"/>
    </row>
    <row r="6" spans="1:4" s="4" customFormat="1" ht="12.75">
      <c r="A6" s="9" t="s">
        <v>4</v>
      </c>
      <c r="B6" s="11">
        <v>7789.16</v>
      </c>
      <c r="C6" s="11">
        <f>7789.16</f>
        <v>7789.16</v>
      </c>
      <c r="D6" s="3" t="s">
        <v>59</v>
      </c>
    </row>
    <row r="7" spans="1:4" s="4" customFormat="1" ht="12.75">
      <c r="A7" s="9" t="s">
        <v>5</v>
      </c>
      <c r="B7" s="11">
        <f>14545</f>
        <v>14545</v>
      </c>
      <c r="C7" s="11">
        <f>14000</f>
        <v>14000</v>
      </c>
    </row>
    <row r="8" spans="1:4" s="4" customFormat="1" ht="12.75">
      <c r="A8" s="9" t="s">
        <v>6</v>
      </c>
      <c r="B8" s="11">
        <f>80.69</f>
        <v>80.69</v>
      </c>
      <c r="C8" s="11">
        <f>50</f>
        <v>50</v>
      </c>
    </row>
    <row r="9" spans="1:4" s="4" customFormat="1" ht="12.75">
      <c r="A9" s="9" t="s">
        <v>7</v>
      </c>
      <c r="B9" s="11">
        <f>7232</f>
        <v>7232</v>
      </c>
      <c r="C9" s="11">
        <f>7000</f>
        <v>7000</v>
      </c>
    </row>
    <row r="10" spans="1:4" s="4" customFormat="1" ht="12.75">
      <c r="A10" s="9" t="s">
        <v>8</v>
      </c>
      <c r="B10" s="11">
        <f>1021.91</f>
        <v>1021.91</v>
      </c>
      <c r="C10" s="11">
        <f>1500</f>
        <v>1500</v>
      </c>
    </row>
    <row r="11" spans="1:4" s="4" customFormat="1" ht="12.75">
      <c r="A11" s="9" t="s">
        <v>9</v>
      </c>
      <c r="B11" s="11">
        <f>90.66</f>
        <v>90.66</v>
      </c>
      <c r="C11" s="11">
        <f>75</f>
        <v>75</v>
      </c>
    </row>
    <row r="12" spans="1:4" s="4" customFormat="1" ht="12.75">
      <c r="A12" s="9" t="s">
        <v>10</v>
      </c>
      <c r="B12" s="11">
        <f>8176.61</f>
        <v>8176.61</v>
      </c>
      <c r="C12" s="11">
        <f>7000</f>
        <v>7000</v>
      </c>
    </row>
    <row r="13" spans="1:4" s="4" customFormat="1" ht="12.75">
      <c r="A13" s="9" t="s">
        <v>11</v>
      </c>
      <c r="B13" s="12">
        <f>((((((B6)+(B7))+(B8))+(B9))+(B10))+(B11))+(B12)</f>
        <v>38936.03</v>
      </c>
      <c r="C13" s="12">
        <f>((((((C6)+(C7))+(C8))+(C9))+(C10))+(C11))+(C12)</f>
        <v>37414.160000000003</v>
      </c>
    </row>
    <row r="14" spans="1:4" s="4" customFormat="1" ht="12.75">
      <c r="A14" s="9" t="s">
        <v>12</v>
      </c>
      <c r="B14" s="12">
        <f>(B13)-(0)</f>
        <v>38936.03</v>
      </c>
      <c r="C14" s="12">
        <f>(C13)-(0)</f>
        <v>37414.160000000003</v>
      </c>
    </row>
    <row r="15" spans="1:4" s="4" customFormat="1" ht="12.75">
      <c r="A15" s="9" t="s">
        <v>13</v>
      </c>
      <c r="B15" s="10"/>
      <c r="C15" s="10"/>
    </row>
    <row r="16" spans="1:4" s="4" customFormat="1" ht="12.75">
      <c r="A16" s="9" t="s">
        <v>14</v>
      </c>
      <c r="B16" s="10"/>
      <c r="C16" s="10"/>
    </row>
    <row r="17" spans="1:4" s="4" customFormat="1" ht="12.75">
      <c r="A17" s="9" t="s">
        <v>15</v>
      </c>
      <c r="B17" s="11">
        <f>1500</f>
        <v>1500</v>
      </c>
      <c r="C17" s="11">
        <f>1500</f>
        <v>1500</v>
      </c>
    </row>
    <row r="18" spans="1:4" s="4" customFormat="1" ht="12.75">
      <c r="A18" s="9" t="s">
        <v>16</v>
      </c>
      <c r="B18" s="11">
        <f>5000</f>
        <v>5000</v>
      </c>
      <c r="C18" s="11">
        <f>5000</f>
        <v>5000</v>
      </c>
    </row>
    <row r="19" spans="1:4" s="4" customFormat="1" ht="12.75">
      <c r="A19" s="9" t="s">
        <v>17</v>
      </c>
      <c r="B19" s="11">
        <f>497.31</f>
        <v>497.31</v>
      </c>
      <c r="C19" s="11">
        <f>500</f>
        <v>500</v>
      </c>
    </row>
    <row r="20" spans="1:4" s="4" customFormat="1" ht="12.75">
      <c r="A20" s="9" t="s">
        <v>18</v>
      </c>
      <c r="B20" s="11">
        <f>1602</f>
        <v>1602</v>
      </c>
      <c r="C20" s="11">
        <f>1605</f>
        <v>1605</v>
      </c>
      <c r="D20" s="4" t="s">
        <v>52</v>
      </c>
    </row>
    <row r="21" spans="1:4" s="4" customFormat="1" ht="12.75">
      <c r="A21" s="9" t="s">
        <v>19</v>
      </c>
      <c r="B21" s="12">
        <f>((((B16)+(B17))+(B18))+(B19))+(B20)</f>
        <v>8599.3100000000013</v>
      </c>
      <c r="C21" s="12">
        <f>((((C16)+(C17))+(C18))+(C19))+(C20)</f>
        <v>8605</v>
      </c>
    </row>
    <row r="22" spans="1:4" s="4" customFormat="1" ht="12.75">
      <c r="A22" s="9" t="s">
        <v>20</v>
      </c>
      <c r="B22" s="10">
        <v>5000</v>
      </c>
      <c r="C22" s="11">
        <f>5000</f>
        <v>5000</v>
      </c>
    </row>
    <row r="23" spans="1:4" s="4" customFormat="1" ht="12.75">
      <c r="A23" s="9" t="s">
        <v>21</v>
      </c>
      <c r="B23" s="10"/>
      <c r="C23" s="10"/>
    </row>
    <row r="24" spans="1:4" s="4" customFormat="1" ht="12.75">
      <c r="A24" s="9" t="s">
        <v>22</v>
      </c>
      <c r="B24" s="11">
        <f>3297.5</f>
        <v>3297.5</v>
      </c>
      <c r="C24" s="11">
        <f>3200</f>
        <v>3200</v>
      </c>
    </row>
    <row r="25" spans="1:4" s="4" customFormat="1" ht="12.75">
      <c r="A25" s="9" t="s">
        <v>23</v>
      </c>
      <c r="B25" s="11">
        <f>4757.6</f>
        <v>4757.6000000000004</v>
      </c>
      <c r="C25" s="11">
        <f>5000</f>
        <v>5000</v>
      </c>
    </row>
    <row r="26" spans="1:4" s="4" customFormat="1" ht="12.75">
      <c r="A26" s="9" t="s">
        <v>24</v>
      </c>
      <c r="B26" s="12">
        <f>((B23)+(B24))+(B25)</f>
        <v>8055.1</v>
      </c>
      <c r="C26" s="12">
        <f>((C23)+(C24))+(C25)</f>
        <v>8200</v>
      </c>
    </row>
    <row r="27" spans="1:4" s="4" customFormat="1" ht="12.75">
      <c r="A27" s="9" t="s">
        <v>25</v>
      </c>
      <c r="B27" s="10"/>
      <c r="C27" s="10"/>
    </row>
    <row r="28" spans="1:4" s="4" customFormat="1" ht="12.75">
      <c r="A28" s="9" t="s">
        <v>26</v>
      </c>
      <c r="B28" s="11">
        <f>144.02</f>
        <v>144.02000000000001</v>
      </c>
      <c r="C28" s="11">
        <f>100</f>
        <v>100</v>
      </c>
      <c r="D28" s="4" t="s">
        <v>54</v>
      </c>
    </row>
    <row r="29" spans="1:4" s="4" customFormat="1" ht="12.75">
      <c r="A29" s="9" t="s">
        <v>27</v>
      </c>
      <c r="B29" s="11">
        <f>100</f>
        <v>100</v>
      </c>
      <c r="C29" s="11">
        <f>100</f>
        <v>100</v>
      </c>
    </row>
    <row r="30" spans="1:4" s="4" customFormat="1" ht="12.75">
      <c r="A30" s="9" t="s">
        <v>28</v>
      </c>
      <c r="B30" s="11">
        <f>425</f>
        <v>425</v>
      </c>
      <c r="C30" s="11">
        <f>425</f>
        <v>425</v>
      </c>
      <c r="D30" s="4" t="s">
        <v>55</v>
      </c>
    </row>
    <row r="31" spans="1:4" s="4" customFormat="1" ht="12.75">
      <c r="A31" s="9" t="s">
        <v>29</v>
      </c>
      <c r="B31" s="11">
        <f>1639.21</f>
        <v>1639.21</v>
      </c>
      <c r="C31" s="11">
        <f>1726.16</f>
        <v>1726.16</v>
      </c>
    </row>
    <row r="32" spans="1:4" s="4" customFormat="1" ht="12.75">
      <c r="A32" s="9" t="s">
        <v>30</v>
      </c>
      <c r="B32" s="11">
        <f>78.24</f>
        <v>78.239999999999995</v>
      </c>
      <c r="C32" s="11">
        <f>200</f>
        <v>200</v>
      </c>
    </row>
    <row r="33" spans="1:4" s="4" customFormat="1" ht="12.75">
      <c r="A33" s="9" t="s">
        <v>31</v>
      </c>
      <c r="B33" s="11">
        <f>285.5</f>
        <v>285.5</v>
      </c>
      <c r="C33" s="11">
        <f>450</f>
        <v>450</v>
      </c>
    </row>
    <row r="34" spans="1:4" s="4" customFormat="1" ht="12.75">
      <c r="A34" s="9" t="s">
        <v>32</v>
      </c>
      <c r="B34" s="11">
        <f>207.1</f>
        <v>207.1</v>
      </c>
      <c r="C34" s="11">
        <f>208</f>
        <v>208</v>
      </c>
      <c r="D34" s="4" t="s">
        <v>56</v>
      </c>
    </row>
    <row r="35" spans="1:4" s="4" customFormat="1" ht="12.75">
      <c r="A35" s="9" t="s">
        <v>33</v>
      </c>
      <c r="B35" s="12">
        <f>(((((((B27)+(B28))+(B29))+(B30))+(B31))+(B32))+(B33))+(B34)</f>
        <v>2879.0699999999997</v>
      </c>
      <c r="C35" s="12">
        <f>(((((((C27)+(C28))+(C29))+(C30))+(C31))+(C32))+(C33))+(C34)</f>
        <v>3209.16</v>
      </c>
    </row>
    <row r="36" spans="1:4" s="4" customFormat="1" ht="12.75">
      <c r="A36" s="9" t="s">
        <v>34</v>
      </c>
      <c r="B36" s="10"/>
      <c r="C36" s="10"/>
    </row>
    <row r="37" spans="1:4" s="4" customFormat="1" ht="12.75">
      <c r="A37" s="9" t="s">
        <v>35</v>
      </c>
      <c r="B37" s="11">
        <f>-658.55</f>
        <v>-658.55</v>
      </c>
      <c r="C37" s="11">
        <f>500</f>
        <v>500</v>
      </c>
      <c r="D37" s="4" t="s">
        <v>57</v>
      </c>
    </row>
    <row r="38" spans="1:4" s="4" customFormat="1" ht="12.75">
      <c r="A38" s="9" t="s">
        <v>36</v>
      </c>
      <c r="B38" s="11">
        <f>414.35</f>
        <v>414.35</v>
      </c>
      <c r="C38" s="11">
        <f>400</f>
        <v>400</v>
      </c>
    </row>
    <row r="39" spans="1:4" s="4" customFormat="1" ht="12.75">
      <c r="A39" s="9" t="s">
        <v>37</v>
      </c>
      <c r="B39" s="11">
        <f>1000</f>
        <v>1000</v>
      </c>
      <c r="C39" s="11">
        <f>1000</f>
        <v>1000</v>
      </c>
    </row>
    <row r="40" spans="1:4" s="4" customFormat="1" ht="12.75">
      <c r="A40" s="9" t="s">
        <v>38</v>
      </c>
      <c r="B40" s="12">
        <f>(((B36)+(B37))+(B38))+(B39)</f>
        <v>755.80000000000007</v>
      </c>
      <c r="C40" s="12">
        <f>(((C36)+(C37))+(C38))+(C39)</f>
        <v>1900</v>
      </c>
    </row>
    <row r="41" spans="1:4" s="4" customFormat="1" ht="12.75">
      <c r="A41" s="9" t="s">
        <v>39</v>
      </c>
      <c r="B41" s="10"/>
      <c r="C41" s="10"/>
    </row>
    <row r="42" spans="1:4" s="4" customFormat="1" ht="12.75">
      <c r="A42" s="9" t="s">
        <v>40</v>
      </c>
      <c r="B42" s="11">
        <f>70</f>
        <v>70</v>
      </c>
      <c r="C42" s="11">
        <f>1000</f>
        <v>1000</v>
      </c>
    </row>
    <row r="43" spans="1:4" s="4" customFormat="1" ht="12.75">
      <c r="A43" s="9" t="s">
        <v>41</v>
      </c>
      <c r="B43" s="11">
        <f>2234.68</f>
        <v>2234.6799999999998</v>
      </c>
      <c r="C43" s="11">
        <f>2400</f>
        <v>2400</v>
      </c>
    </row>
    <row r="44" spans="1:4" s="4" customFormat="1" ht="12.75">
      <c r="A44" s="9" t="s">
        <v>42</v>
      </c>
      <c r="B44" s="11">
        <f>604.84</f>
        <v>604.84</v>
      </c>
      <c r="C44" s="11">
        <f>500</f>
        <v>500</v>
      </c>
    </row>
    <row r="45" spans="1:4" s="4" customFormat="1" ht="12.75">
      <c r="A45" s="9" t="s">
        <v>43</v>
      </c>
      <c r="B45" s="11">
        <f>3500</f>
        <v>3500</v>
      </c>
      <c r="C45" s="11">
        <f>3500</f>
        <v>3500</v>
      </c>
    </row>
    <row r="46" spans="1:4" s="4" customFormat="1" ht="12.75">
      <c r="A46" s="9" t="s">
        <v>44</v>
      </c>
      <c r="B46" s="10"/>
      <c r="C46" s="11">
        <f>100</f>
        <v>100</v>
      </c>
    </row>
    <row r="47" spans="1:4" s="4" customFormat="1" ht="12.75">
      <c r="A47" s="9" t="s">
        <v>45</v>
      </c>
      <c r="B47" s="11">
        <f>2000</f>
        <v>2000</v>
      </c>
      <c r="C47" s="11">
        <f>2000</f>
        <v>2000</v>
      </c>
    </row>
    <row r="48" spans="1:4" s="4" customFormat="1" ht="12.75">
      <c r="A48" s="9" t="s">
        <v>46</v>
      </c>
      <c r="B48" s="11">
        <f>927.36</f>
        <v>927.36</v>
      </c>
      <c r="C48" s="11">
        <f>1000</f>
        <v>1000</v>
      </c>
    </row>
    <row r="49" spans="1:4" s="4" customFormat="1" ht="25.5">
      <c r="A49" s="9" t="s">
        <v>47</v>
      </c>
      <c r="B49" s="12">
        <f>(((((((B41)+(B42))+(B43))+(B44))+(B45))+(B46))+(B47))+(B48)</f>
        <v>9336.880000000001</v>
      </c>
      <c r="C49" s="12">
        <f>(((((((C41)+(C42))+(C43))+(C44))+(C45))+(C46))+(C47))+(C48)</f>
        <v>10500</v>
      </c>
    </row>
    <row r="50" spans="1:4" s="4" customFormat="1" ht="12.75">
      <c r="A50" s="9" t="s">
        <v>48</v>
      </c>
      <c r="B50" s="12">
        <f>(((((B21)+(B22))+(B26))+(B35))+(B40))+(B49)</f>
        <v>34626.160000000003</v>
      </c>
      <c r="C50" s="12">
        <f>(((((C21)+(C22))+(C26))+(C35))+(C40))+(C49)</f>
        <v>37414.160000000003</v>
      </c>
    </row>
    <row r="51" spans="1:4" s="4" customFormat="1" ht="12.75">
      <c r="A51" s="9" t="s">
        <v>49</v>
      </c>
      <c r="B51" s="12">
        <f>(B14)-(B50)</f>
        <v>4309.8699999999953</v>
      </c>
      <c r="C51" s="12">
        <f>(C14)-(C50)</f>
        <v>0</v>
      </c>
    </row>
    <row r="52" spans="1:4" s="4" customFormat="1" ht="12.75">
      <c r="A52" s="9" t="s">
        <v>50</v>
      </c>
      <c r="B52" s="18">
        <f>(B51)+(0)</f>
        <v>4309.8699999999953</v>
      </c>
      <c r="C52" s="13">
        <f>(C51)+(0)</f>
        <v>0</v>
      </c>
      <c r="D52" s="19" t="s">
        <v>53</v>
      </c>
    </row>
    <row r="53" spans="1:4">
      <c r="A53" s="1"/>
      <c r="B53" s="2"/>
      <c r="C53" s="2"/>
    </row>
    <row r="55" spans="1:4">
      <c r="A55" s="9" t="s">
        <v>60</v>
      </c>
      <c r="B55" s="17">
        <v>9359.8700000000008</v>
      </c>
    </row>
    <row r="56" spans="1:4">
      <c r="A56" s="9" t="s">
        <v>62</v>
      </c>
      <c r="B56" s="17">
        <v>50</v>
      </c>
      <c r="C56" t="s">
        <v>63</v>
      </c>
      <c r="D56" t="s">
        <v>64</v>
      </c>
    </row>
    <row r="57" spans="1:4">
      <c r="A57" s="9" t="s">
        <v>61</v>
      </c>
      <c r="B57" s="17">
        <v>9309.8700000000008</v>
      </c>
    </row>
  </sheetData>
  <mergeCells count="3">
    <mergeCell ref="B3:C3"/>
    <mergeCell ref="A1:C1"/>
    <mergeCell ref="A2:C2"/>
  </mergeCells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vs. Actuals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2019-07-04T02:18:56Z</dcterms:created>
  <dcterms:modified xsi:type="dcterms:W3CDTF">2019-07-04T02:36:45Z</dcterms:modified>
</cp:coreProperties>
</file>